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50" windowWidth="18570" windowHeight="6800"/>
  </bookViews>
  <sheets>
    <sheet name="Analysis of Rates" sheetId="1" r:id="rId1"/>
  </sheets>
  <externalReferences>
    <externalReference r:id="rId2"/>
  </externalReferences>
  <definedNames>
    <definedName name="Bud_Yr">'[1]Top Sheet'!$C$2</definedName>
    <definedName name="dddd" localSheetId="0">#REF!</definedName>
    <definedName name="dddd">#REF!</definedName>
  </definedNames>
  <calcPr calcId="124519"/>
</workbook>
</file>

<file path=xl/calcChain.xml><?xml version="1.0" encoding="utf-8"?>
<calcChain xmlns="http://schemas.openxmlformats.org/spreadsheetml/2006/main">
  <c r="H38" i="1"/>
  <c r="G39" s="1"/>
  <c r="G40" s="1"/>
  <c r="G38"/>
  <c r="F38"/>
  <c r="F39" s="1"/>
  <c r="F40" s="1"/>
  <c r="H37"/>
  <c r="G37"/>
  <c r="F37" s="1"/>
  <c r="H36"/>
  <c r="G36"/>
  <c r="F36"/>
  <c r="I35"/>
  <c r="H30"/>
  <c r="G30"/>
  <c r="G31" s="1"/>
  <c r="G32" s="1"/>
  <c r="E30"/>
  <c r="F30" s="1"/>
  <c r="F31" s="1"/>
  <c r="F32" s="1"/>
  <c r="H27"/>
  <c r="G27"/>
  <c r="G28" s="1"/>
  <c r="G29" s="1"/>
  <c r="E27"/>
  <c r="F27" s="1"/>
  <c r="F28" s="1"/>
  <c r="F29" s="1"/>
  <c r="F25"/>
  <c r="F26" s="1"/>
  <c r="H24"/>
  <c r="G24"/>
  <c r="G25" s="1"/>
  <c r="G26" s="1"/>
  <c r="F24"/>
  <c r="H21"/>
  <c r="G22" s="1"/>
  <c r="G23" s="1"/>
  <c r="G21"/>
  <c r="F21"/>
  <c r="F22" s="1"/>
  <c r="F23" s="1"/>
  <c r="F20"/>
  <c r="F19"/>
  <c r="H18"/>
  <c r="G18"/>
  <c r="G19" s="1"/>
  <c r="G20" s="1"/>
  <c r="F18"/>
  <c r="I17"/>
  <c r="G16"/>
  <c r="G13"/>
  <c r="G14" s="1"/>
  <c r="F13"/>
  <c r="F14" s="1"/>
  <c r="G10"/>
  <c r="G11" s="1"/>
  <c r="H42"/>
  <c r="G42"/>
  <c r="F6"/>
  <c r="F7" s="1"/>
  <c r="F8" s="1"/>
  <c r="H16"/>
  <c r="G34"/>
  <c r="F16"/>
  <c r="F42" l="1"/>
  <c r="F34"/>
  <c r="G7"/>
  <c r="G8" s="1"/>
  <c r="F9"/>
  <c r="F10" s="1"/>
  <c r="F11" s="1"/>
  <c r="H34"/>
</calcChain>
</file>

<file path=xl/sharedStrings.xml><?xml version="1.0" encoding="utf-8"?>
<sst xmlns="http://schemas.openxmlformats.org/spreadsheetml/2006/main" count="82" uniqueCount="46">
  <si>
    <t>Lutheran Church of the Resurrection</t>
  </si>
  <si>
    <t>Salary and Hourly Analysis</t>
  </si>
  <si>
    <t>Salary Positions (Excl. Pastors)</t>
  </si>
  <si>
    <t>Name</t>
  </si>
  <si>
    <t>FT/PT</t>
  </si>
  <si>
    <t>Title</t>
  </si>
  <si>
    <t>Notes / Rational for change</t>
  </si>
  <si>
    <t>1)</t>
  </si>
  <si>
    <t>Jim Sodke</t>
  </si>
  <si>
    <t>P/T</t>
  </si>
  <si>
    <t>Director of Traditional Worship</t>
  </si>
  <si>
    <t>Participated in needed changes to worship given the Covid restrictions</t>
  </si>
  <si>
    <t xml:space="preserve">  Change from 2020 Budget  $</t>
  </si>
  <si>
    <t xml:space="preserve">                                              %</t>
  </si>
  <si>
    <t>2)</t>
  </si>
  <si>
    <t>Lynette Jacobson</t>
  </si>
  <si>
    <t>Director of Contemporary Worship (Excludes Revelation Band Time)</t>
  </si>
  <si>
    <t>3)</t>
  </si>
  <si>
    <t>Jack Sensig</t>
  </si>
  <si>
    <t>Chancel Choir Director</t>
  </si>
  <si>
    <t>Did not fully participate in worship given the Covid restrictions</t>
  </si>
  <si>
    <t>Hourly Positions</t>
  </si>
  <si>
    <t>Hours</t>
  </si>
  <si>
    <t>Rates</t>
  </si>
  <si>
    <t>Marc Henkel</t>
  </si>
  <si>
    <t>2021 Proposed</t>
  </si>
  <si>
    <t>In addition to usual Custodian work, Marc helped adjust appropriately for all the changes needed due to Covid restrictions.</t>
  </si>
  <si>
    <t>2021 Current</t>
  </si>
  <si>
    <t>2020 Budget</t>
  </si>
  <si>
    <t>Rebecca Arreola</t>
  </si>
  <si>
    <t>Did less this year due to reduced needs of the church.</t>
  </si>
  <si>
    <t>Glenn Napier</t>
  </si>
  <si>
    <t>4)</t>
  </si>
  <si>
    <t>Cheryl Cieczka</t>
  </si>
  <si>
    <t>Only Full Time Employee.  Took on more responsibilities due to Covid changes, Youth and Script accounting, etc.  Uses time very wisely.</t>
  </si>
  <si>
    <t>5)</t>
  </si>
  <si>
    <t>Heather Kezsler</t>
  </si>
  <si>
    <t>Other</t>
  </si>
  <si>
    <t>Workers Compensation/FICA/MED</t>
  </si>
  <si>
    <t>Other Staff</t>
  </si>
  <si>
    <t>No changes due to COVID restrictions</t>
  </si>
  <si>
    <t>Pastors/Intern/Youth Director</t>
  </si>
  <si>
    <t>Postions changed:  Fully year of Pastor Kelly vs partial years for Intern John and Youth Director along with salary increase for Pastor Karen</t>
  </si>
  <si>
    <t>TOTAL STAFF</t>
  </si>
  <si>
    <t>2021 Budget Proposed</t>
  </si>
  <si>
    <t>2021 Budget Current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</si>
</sst>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9" fontId="3" fillId="0" borderId="11" xfId="3" applyFont="1" applyBorder="1" applyAlignment="1">
      <alignment horizontal="right" vertic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9" fontId="3" fillId="0" borderId="5" xfId="3" applyFont="1" applyBorder="1" applyAlignment="1">
      <alignment horizontal="right" vertical="center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7" fontId="6" fillId="0" borderId="0" xfId="2" applyNumberFormat="1" applyFont="1" applyBorder="1" applyAlignment="1">
      <alignment horizontal="center" vertical="center"/>
    </xf>
    <xf numFmtId="5" fontId="3" fillId="0" borderId="0" xfId="0" applyNumberFormat="1" applyFont="1" applyBorder="1" applyAlignment="1">
      <alignment vertical="center"/>
    </xf>
    <xf numFmtId="5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7" fontId="6" fillId="0" borderId="11" xfId="2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7" fontId="6" fillId="0" borderId="7" xfId="2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7" fontId="6" fillId="0" borderId="5" xfId="2" applyNumberFormat="1" applyFont="1" applyBorder="1" applyAlignment="1">
      <alignment horizontal="center" vertical="center"/>
    </xf>
    <xf numFmtId="165" fontId="3" fillId="0" borderId="5" xfId="3" applyNumberFormat="1" applyFont="1" applyBorder="1" applyAlignment="1">
      <alignment horizontal="right" vertical="center"/>
    </xf>
    <xf numFmtId="9" fontId="3" fillId="0" borderId="0" xfId="3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5" fontId="6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5" fontId="6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5" fontId="6" fillId="0" borderId="7" xfId="0" applyNumberFormat="1" applyFont="1" applyBorder="1" applyAlignment="1">
      <alignment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164" fontId="9" fillId="0" borderId="7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164" fontId="9" fillId="0" borderId="0" xfId="1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9" fontId="9" fillId="0" borderId="11" xfId="3" applyNumberFormat="1" applyFont="1" applyBorder="1" applyAlignment="1">
      <alignment horizontal="right" vertical="center"/>
    </xf>
    <xf numFmtId="9" fontId="9" fillId="0" borderId="11" xfId="3" applyFont="1" applyBorder="1" applyAlignment="1">
      <alignment horizontal="right" vertical="center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9" fontId="9" fillId="0" borderId="5" xfId="3" applyFont="1" applyBorder="1" applyAlignment="1">
      <alignment horizontal="right" vertical="center"/>
    </xf>
    <xf numFmtId="0" fontId="9" fillId="0" borderId="6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Final%20Budget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Dec Council Meeting"/>
      <sheetName val="Summary New Year"/>
      <sheetName val="Annual Report"/>
      <sheetName val="New Year-Full Year"/>
      <sheetName val="Analysis of Rates"/>
      <sheetName val="Options"/>
      <sheetName val="Benevolence"/>
      <sheetName val="Pastor"/>
      <sheetName val="Comparison"/>
      <sheetName val="Assoc. Pastor"/>
      <sheetName val="Band and Other Music"/>
      <sheetName val="Rates for Cheryl"/>
      <sheetName val="Pie Chart"/>
      <sheetName val="Expenses"/>
    </sheetNames>
    <sheetDataSet>
      <sheetData sheetId="0">
        <row r="2">
          <cell r="C2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5"/>
  <sheetViews>
    <sheetView showGridLines="0" tabSelected="1" workbookViewId="0">
      <selection sqref="A1:I1"/>
    </sheetView>
  </sheetViews>
  <sheetFormatPr defaultRowHeight="15.5"/>
  <cols>
    <col min="1" max="1" width="4.7265625" style="2" customWidth="1"/>
    <col min="2" max="2" width="33.26953125" style="2" customWidth="1"/>
    <col min="3" max="3" width="8.81640625" style="33" customWidth="1"/>
    <col min="4" max="4" width="15.7265625" style="2" customWidth="1"/>
    <col min="5" max="5" width="10.1796875" style="2" customWidth="1"/>
    <col min="6" max="6" width="13.90625" style="2" customWidth="1"/>
    <col min="7" max="7" width="11.26953125" style="33" customWidth="1"/>
    <col min="8" max="8" width="11.36328125" style="2" customWidth="1"/>
    <col min="9" max="9" width="50.90625" style="2" customWidth="1"/>
    <col min="10" max="10" width="8.7265625" style="2"/>
    <col min="11" max="11" width="9.453125" style="2" bestFit="1" customWidth="1"/>
    <col min="12" max="16384" width="8.7265625" style="2"/>
  </cols>
  <sheetData>
    <row r="1" spans="1:9" ht="20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5" customHeight="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8.5" customHeight="1" thickBot="1">
      <c r="A3" s="4"/>
      <c r="B3" s="4"/>
      <c r="C3" s="4"/>
      <c r="D3" s="4"/>
      <c r="E3" s="4"/>
      <c r="F3" s="4"/>
      <c r="G3" s="3"/>
      <c r="H3" s="3"/>
      <c r="I3" s="4"/>
    </row>
    <row r="4" spans="1:9" ht="18.5" customHeight="1">
      <c r="A4" s="67" t="s">
        <v>2</v>
      </c>
      <c r="B4" s="68"/>
      <c r="C4" s="68"/>
      <c r="D4" s="68"/>
      <c r="E4" s="69"/>
      <c r="F4" s="70" t="s">
        <v>44</v>
      </c>
      <c r="G4" s="70" t="s">
        <v>45</v>
      </c>
      <c r="H4" s="70" t="s">
        <v>28</v>
      </c>
      <c r="I4" s="71"/>
    </row>
    <row r="5" spans="1:9" ht="38" customHeight="1" thickBot="1">
      <c r="A5" s="72"/>
      <c r="B5" s="73" t="s">
        <v>3</v>
      </c>
      <c r="C5" s="74" t="s">
        <v>4</v>
      </c>
      <c r="D5" s="75" t="s">
        <v>5</v>
      </c>
      <c r="E5" s="75"/>
      <c r="F5" s="76"/>
      <c r="G5" s="76"/>
      <c r="H5" s="76"/>
      <c r="I5" s="77" t="s">
        <v>6</v>
      </c>
    </row>
    <row r="6" spans="1:9" ht="18.5" customHeight="1">
      <c r="A6" s="78" t="s">
        <v>7</v>
      </c>
      <c r="B6" s="79" t="s">
        <v>8</v>
      </c>
      <c r="C6" s="80" t="s">
        <v>9</v>
      </c>
      <c r="D6" s="81" t="s">
        <v>10</v>
      </c>
      <c r="E6" s="81"/>
      <c r="F6" s="82">
        <f>ROUND(+H6*1.01,0)-13</f>
        <v>16385</v>
      </c>
      <c r="G6" s="83">
        <v>16398</v>
      </c>
      <c r="H6" s="83">
        <v>16236</v>
      </c>
      <c r="I6" s="84" t="s">
        <v>11</v>
      </c>
    </row>
    <row r="7" spans="1:9" ht="18.5" customHeight="1">
      <c r="A7" s="85"/>
      <c r="B7" s="86" t="s">
        <v>12</v>
      </c>
      <c r="C7" s="86"/>
      <c r="D7" s="87"/>
      <c r="E7" s="87"/>
      <c r="F7" s="88">
        <f>+F6-$H6</f>
        <v>149</v>
      </c>
      <c r="G7" s="89">
        <f>+G6-$H6</f>
        <v>162</v>
      </c>
      <c r="H7" s="86"/>
      <c r="I7" s="90"/>
    </row>
    <row r="8" spans="1:9" ht="16" thickBot="1">
      <c r="A8" s="91"/>
      <c r="B8" s="92" t="s">
        <v>13</v>
      </c>
      <c r="C8" s="93"/>
      <c r="D8" s="94"/>
      <c r="E8" s="94"/>
      <c r="F8" s="95">
        <f>+F7/$H6</f>
        <v>9.1771372259177135E-3</v>
      </c>
      <c r="G8" s="96">
        <f>+G7/$H6</f>
        <v>9.9778270509977823E-3</v>
      </c>
      <c r="H8" s="92"/>
      <c r="I8" s="97"/>
    </row>
    <row r="9" spans="1:9" ht="18.5" customHeight="1">
      <c r="A9" s="98" t="s">
        <v>14</v>
      </c>
      <c r="B9" s="99" t="s">
        <v>15</v>
      </c>
      <c r="C9" s="100" t="s">
        <v>9</v>
      </c>
      <c r="D9" s="101" t="s">
        <v>16</v>
      </c>
      <c r="E9" s="101"/>
      <c r="F9" s="82">
        <f>ROUND(+H9*1.01,0)</f>
        <v>3091</v>
      </c>
      <c r="G9" s="82">
        <v>3091</v>
      </c>
      <c r="H9" s="82">
        <v>3060</v>
      </c>
      <c r="I9" s="84" t="s">
        <v>11</v>
      </c>
    </row>
    <row r="10" spans="1:9" ht="18.5" customHeight="1">
      <c r="A10" s="85"/>
      <c r="B10" s="86" t="s">
        <v>12</v>
      </c>
      <c r="C10" s="86"/>
      <c r="D10" s="87"/>
      <c r="E10" s="87"/>
      <c r="F10" s="88">
        <f>+F9-$H9</f>
        <v>31</v>
      </c>
      <c r="G10" s="89">
        <f>+G9-$H9</f>
        <v>31</v>
      </c>
      <c r="H10" s="86"/>
      <c r="I10" s="90"/>
    </row>
    <row r="11" spans="1:9">
      <c r="A11" s="91"/>
      <c r="B11" s="92" t="s">
        <v>13</v>
      </c>
      <c r="C11" s="93"/>
      <c r="D11" s="94"/>
      <c r="E11" s="94"/>
      <c r="F11" s="96">
        <f>+F10/$H9</f>
        <v>1.0130718954248366E-2</v>
      </c>
      <c r="G11" s="96">
        <f>+G10/$H9</f>
        <v>1.0130718954248366E-2</v>
      </c>
      <c r="H11" s="92"/>
      <c r="I11" s="97"/>
    </row>
    <row r="12" spans="1:9" ht="18.5" customHeight="1">
      <c r="A12" s="98" t="s">
        <v>17</v>
      </c>
      <c r="B12" s="99" t="s">
        <v>18</v>
      </c>
      <c r="C12" s="100" t="s">
        <v>9</v>
      </c>
      <c r="D12" s="101" t="s">
        <v>19</v>
      </c>
      <c r="E12" s="101"/>
      <c r="F12" s="82">
        <v>7634</v>
      </c>
      <c r="G12" s="82">
        <v>7710</v>
      </c>
      <c r="H12" s="82">
        <v>7634</v>
      </c>
      <c r="I12" s="102" t="s">
        <v>20</v>
      </c>
    </row>
    <row r="13" spans="1:9" ht="18.5" customHeight="1">
      <c r="A13" s="85"/>
      <c r="B13" s="86" t="s">
        <v>12</v>
      </c>
      <c r="C13" s="86"/>
      <c r="D13" s="87"/>
      <c r="E13" s="87"/>
      <c r="F13" s="88">
        <f>+F12-$H12</f>
        <v>0</v>
      </c>
      <c r="G13" s="89">
        <f>+G12-$H12</f>
        <v>76</v>
      </c>
      <c r="H13" s="86"/>
      <c r="I13" s="90"/>
    </row>
    <row r="14" spans="1:9" ht="16" thickBot="1">
      <c r="A14" s="103"/>
      <c r="B14" s="104" t="s">
        <v>13</v>
      </c>
      <c r="C14" s="105"/>
      <c r="D14" s="106"/>
      <c r="E14" s="106"/>
      <c r="F14" s="107">
        <f>+F13/$H12</f>
        <v>0</v>
      </c>
      <c r="G14" s="107">
        <f>+G13/$H12</f>
        <v>9.9554624050301292E-3</v>
      </c>
      <c r="H14" s="104"/>
      <c r="I14" s="108"/>
    </row>
    <row r="15" spans="1:9" ht="16" thickBot="1"/>
    <row r="16" spans="1:9" ht="18.5" customHeight="1">
      <c r="A16" s="5" t="s">
        <v>21</v>
      </c>
      <c r="B16" s="6"/>
      <c r="C16" s="6"/>
      <c r="D16" s="6"/>
      <c r="E16" s="7"/>
      <c r="F16" s="8" t="str">
        <f>+F$4</f>
        <v>2021 Budget Proposed</v>
      </c>
      <c r="G16" s="8" t="str">
        <f t="shared" ref="G16:H16" si="0">+G$4</f>
        <v>2021 Budget Current</v>
      </c>
      <c r="H16" s="8" t="str">
        <f t="shared" si="0"/>
        <v>2020 Budget</v>
      </c>
      <c r="I16" s="9"/>
    </row>
    <row r="17" spans="1:11" ht="38" customHeight="1" thickBot="1">
      <c r="A17" s="10"/>
      <c r="B17" s="11" t="s">
        <v>3</v>
      </c>
      <c r="C17" s="12" t="s">
        <v>22</v>
      </c>
      <c r="D17" s="13" t="s">
        <v>23</v>
      </c>
      <c r="E17" s="13"/>
      <c r="F17" s="13"/>
      <c r="G17" s="13"/>
      <c r="H17" s="13"/>
      <c r="I17" s="14" t="str">
        <f>+I$5</f>
        <v>Notes / Rational for change</v>
      </c>
    </row>
    <row r="18" spans="1:11">
      <c r="A18" s="15" t="s">
        <v>7</v>
      </c>
      <c r="B18" s="34" t="s">
        <v>24</v>
      </c>
      <c r="C18" s="35">
        <v>25</v>
      </c>
      <c r="D18" s="36" t="s">
        <v>25</v>
      </c>
      <c r="E18" s="37">
        <v>13.78</v>
      </c>
      <c r="F18" s="38">
        <f>+$C18*$E18*52</f>
        <v>17914</v>
      </c>
      <c r="G18" s="38">
        <f>+$C18*$E19*52</f>
        <v>17914</v>
      </c>
      <c r="H18" s="38">
        <f>+$C18*$E20*52</f>
        <v>17732</v>
      </c>
      <c r="I18" s="19" t="s">
        <v>26</v>
      </c>
      <c r="K18" s="39"/>
    </row>
    <row r="19" spans="1:11">
      <c r="A19" s="15"/>
      <c r="B19" s="16" t="s">
        <v>12</v>
      </c>
      <c r="C19" s="40"/>
      <c r="D19" s="36" t="s">
        <v>27</v>
      </c>
      <c r="E19" s="37">
        <v>13.78</v>
      </c>
      <c r="F19" s="17">
        <f>+F18-$H18</f>
        <v>182</v>
      </c>
      <c r="G19" s="18">
        <f>+G18-$H18</f>
        <v>182</v>
      </c>
      <c r="H19" s="41"/>
      <c r="I19" s="19"/>
    </row>
    <row r="20" spans="1:11">
      <c r="A20" s="20"/>
      <c r="B20" s="21" t="s">
        <v>13</v>
      </c>
      <c r="C20" s="22"/>
      <c r="D20" s="42" t="s">
        <v>28</v>
      </c>
      <c r="E20" s="43">
        <v>13.64</v>
      </c>
      <c r="F20" s="23">
        <f>+F19/$H18</f>
        <v>1.0263929618768328E-2</v>
      </c>
      <c r="G20" s="23">
        <f>+G19/$H18</f>
        <v>1.0263929618768328E-2</v>
      </c>
      <c r="H20" s="21"/>
      <c r="I20" s="24"/>
    </row>
    <row r="21" spans="1:11">
      <c r="A21" s="25" t="s">
        <v>14</v>
      </c>
      <c r="B21" s="26" t="s">
        <v>29</v>
      </c>
      <c r="C21" s="44">
        <v>20</v>
      </c>
      <c r="D21" s="45" t="s">
        <v>25</v>
      </c>
      <c r="E21" s="46">
        <v>11.57</v>
      </c>
      <c r="F21" s="38">
        <f>+$C21*$E21*52</f>
        <v>12032.800000000001</v>
      </c>
      <c r="G21" s="38">
        <f>+$C21*$E22*52</f>
        <v>12157.599999999999</v>
      </c>
      <c r="H21" s="38">
        <f>+$C21*$E23*52</f>
        <v>12032.800000000001</v>
      </c>
      <c r="I21" s="27" t="s">
        <v>30</v>
      </c>
    </row>
    <row r="22" spans="1:11">
      <c r="A22" s="15"/>
      <c r="B22" s="16" t="s">
        <v>12</v>
      </c>
      <c r="C22" s="40"/>
      <c r="D22" s="36" t="s">
        <v>27</v>
      </c>
      <c r="E22" s="37">
        <v>11.69</v>
      </c>
      <c r="F22" s="17">
        <f>+F21-$H21</f>
        <v>0</v>
      </c>
      <c r="G22" s="18">
        <f>+G21-$H21</f>
        <v>124.79999999999745</v>
      </c>
      <c r="H22" s="41"/>
      <c r="I22" s="19"/>
    </row>
    <row r="23" spans="1:11">
      <c r="A23" s="20"/>
      <c r="B23" s="21" t="s">
        <v>13</v>
      </c>
      <c r="C23" s="22"/>
      <c r="D23" s="42" t="s">
        <v>28</v>
      </c>
      <c r="E23" s="43">
        <v>11.57</v>
      </c>
      <c r="F23" s="23">
        <f>+F22/$H21</f>
        <v>0</v>
      </c>
      <c r="G23" s="23">
        <f>+G22/$H21</f>
        <v>1.0371650821088811E-2</v>
      </c>
      <c r="H23" s="21"/>
      <c r="I23" s="24"/>
    </row>
    <row r="24" spans="1:11" ht="15.5" customHeight="1">
      <c r="A24" s="25" t="s">
        <v>17</v>
      </c>
      <c r="B24" s="26" t="s">
        <v>31</v>
      </c>
      <c r="C24" s="44">
        <v>7.5</v>
      </c>
      <c r="D24" s="45" t="s">
        <v>25</v>
      </c>
      <c r="E24" s="46">
        <v>11.22</v>
      </c>
      <c r="F24" s="38">
        <f>+$C24*$E24*52</f>
        <v>4375.8</v>
      </c>
      <c r="G24" s="38">
        <f>+$C24*$E25*52</f>
        <v>4418.7</v>
      </c>
      <c r="H24" s="38">
        <f>+$C24*$E26*52</f>
        <v>4375.8</v>
      </c>
      <c r="I24" s="27" t="s">
        <v>30</v>
      </c>
    </row>
    <row r="25" spans="1:11">
      <c r="A25" s="15"/>
      <c r="B25" s="16" t="s">
        <v>12</v>
      </c>
      <c r="C25" s="40"/>
      <c r="D25" s="36" t="s">
        <v>27</v>
      </c>
      <c r="E25" s="37">
        <v>11.33</v>
      </c>
      <c r="F25" s="17">
        <f>+F24-$H24</f>
        <v>0</v>
      </c>
      <c r="G25" s="18">
        <f>+G24-$H24</f>
        <v>42.899999999999636</v>
      </c>
      <c r="H25" s="41"/>
      <c r="I25" s="19"/>
    </row>
    <row r="26" spans="1:11">
      <c r="A26" s="20"/>
      <c r="B26" s="21" t="s">
        <v>13</v>
      </c>
      <c r="C26" s="22"/>
      <c r="D26" s="42" t="s">
        <v>28</v>
      </c>
      <c r="E26" s="43">
        <v>11.22</v>
      </c>
      <c r="F26" s="23">
        <f>+F25/$H24</f>
        <v>0</v>
      </c>
      <c r="G26" s="23">
        <f>+G25/$H24</f>
        <v>9.8039215686273676E-3</v>
      </c>
      <c r="H26" s="21"/>
      <c r="I26" s="24"/>
    </row>
    <row r="27" spans="1:11" ht="18.5" customHeight="1">
      <c r="A27" s="25" t="s">
        <v>32</v>
      </c>
      <c r="B27" s="26" t="s">
        <v>33</v>
      </c>
      <c r="C27" s="44">
        <v>40</v>
      </c>
      <c r="D27" s="45" t="s">
        <v>25</v>
      </c>
      <c r="E27" s="46">
        <f>ROUND(+E29*1.02,2)</f>
        <v>17.690000000000001</v>
      </c>
      <c r="F27" s="38">
        <f>+$C27*$E27*52</f>
        <v>36795.200000000004</v>
      </c>
      <c r="G27" s="38">
        <f>+$C27*$E28*52</f>
        <v>36420.800000000003</v>
      </c>
      <c r="H27" s="38">
        <f>+$C27*$E29*52</f>
        <v>36067.200000000004</v>
      </c>
      <c r="I27" s="27" t="s">
        <v>34</v>
      </c>
    </row>
    <row r="28" spans="1:11" ht="18.5" customHeight="1">
      <c r="A28" s="15"/>
      <c r="B28" s="16" t="s">
        <v>12</v>
      </c>
      <c r="C28" s="40"/>
      <c r="D28" s="36" t="s">
        <v>27</v>
      </c>
      <c r="E28" s="37">
        <v>17.510000000000002</v>
      </c>
      <c r="F28" s="17">
        <f>+F27-$H27</f>
        <v>728</v>
      </c>
      <c r="G28" s="18">
        <f>+G27-$H27</f>
        <v>353.59999999999854</v>
      </c>
      <c r="H28" s="41"/>
      <c r="I28" s="19"/>
    </row>
    <row r="29" spans="1:11">
      <c r="A29" s="20"/>
      <c r="B29" s="21" t="s">
        <v>13</v>
      </c>
      <c r="C29" s="22"/>
      <c r="D29" s="42" t="s">
        <v>28</v>
      </c>
      <c r="E29" s="43">
        <v>17.34</v>
      </c>
      <c r="F29" s="23">
        <f>+F28/$H27</f>
        <v>2.0184544405997689E-2</v>
      </c>
      <c r="G29" s="23">
        <f>+G28/$H27</f>
        <v>9.8039215686274092E-3</v>
      </c>
      <c r="H29" s="21"/>
      <c r="I29" s="24"/>
    </row>
    <row r="30" spans="1:11" ht="18.5" customHeight="1">
      <c r="A30" s="15" t="s">
        <v>35</v>
      </c>
      <c r="B30" s="34" t="s">
        <v>36</v>
      </c>
      <c r="C30" s="35">
        <v>15</v>
      </c>
      <c r="D30" s="36" t="s">
        <v>25</v>
      </c>
      <c r="E30" s="37">
        <f>ROUND(+E32*(1+0),2)</f>
        <v>14.57</v>
      </c>
      <c r="F30" s="38">
        <f>+$C30*$E30*52</f>
        <v>11364.6</v>
      </c>
      <c r="G30" s="38">
        <f>+$C30*$E31*52</f>
        <v>11481.6</v>
      </c>
      <c r="H30" s="38">
        <f>+$C30*$E32*52</f>
        <v>11364.6</v>
      </c>
      <c r="I30" s="19" t="s">
        <v>30</v>
      </c>
    </row>
    <row r="31" spans="1:11" ht="18.5" customHeight="1">
      <c r="A31" s="15"/>
      <c r="B31" s="16" t="s">
        <v>12</v>
      </c>
      <c r="C31" s="40"/>
      <c r="D31" s="36" t="s">
        <v>27</v>
      </c>
      <c r="E31" s="37">
        <v>14.72</v>
      </c>
      <c r="F31" s="17">
        <f>+F30-$H30</f>
        <v>0</v>
      </c>
      <c r="G31" s="18">
        <f>+G30-$H30</f>
        <v>117</v>
      </c>
      <c r="H31" s="41"/>
      <c r="I31" s="19"/>
    </row>
    <row r="32" spans="1:11" ht="16" thickBot="1">
      <c r="A32" s="28"/>
      <c r="B32" s="29" t="s">
        <v>13</v>
      </c>
      <c r="C32" s="30"/>
      <c r="D32" s="47" t="s">
        <v>28</v>
      </c>
      <c r="E32" s="48">
        <v>14.57</v>
      </c>
      <c r="F32" s="49">
        <f>+F31/$H30</f>
        <v>0</v>
      </c>
      <c r="G32" s="31">
        <f>+G31/$H30</f>
        <v>1.029512697323267E-2</v>
      </c>
      <c r="H32" s="29"/>
      <c r="I32" s="32"/>
    </row>
    <row r="33" spans="1:9" ht="16" thickBot="1">
      <c r="A33" s="41"/>
      <c r="B33" s="41"/>
      <c r="C33" s="40"/>
      <c r="D33" s="36"/>
      <c r="E33" s="37"/>
      <c r="F33" s="50"/>
      <c r="G33" s="50"/>
      <c r="H33" s="41"/>
      <c r="I33" s="51"/>
    </row>
    <row r="34" spans="1:9" ht="18">
      <c r="A34" s="5" t="s">
        <v>37</v>
      </c>
      <c r="B34" s="6"/>
      <c r="C34" s="6"/>
      <c r="D34" s="6"/>
      <c r="E34" s="6"/>
      <c r="F34" s="8" t="str">
        <f>+F$4</f>
        <v>2021 Budget Proposed</v>
      </c>
      <c r="G34" s="8" t="str">
        <f t="shared" ref="G34:H34" si="1">+G$4</f>
        <v>2021 Budget Current</v>
      </c>
      <c r="H34" s="8" t="str">
        <f t="shared" si="1"/>
        <v>2020 Budget</v>
      </c>
      <c r="I34" s="9"/>
    </row>
    <row r="35" spans="1:9" ht="34" customHeight="1" thickBot="1">
      <c r="A35" s="52"/>
      <c r="B35" s="53"/>
      <c r="C35" s="53"/>
      <c r="D35" s="53"/>
      <c r="E35" s="53"/>
      <c r="F35" s="13"/>
      <c r="G35" s="13"/>
      <c r="H35" s="13"/>
      <c r="I35" s="14" t="str">
        <f>+I$5</f>
        <v>Notes / Rational for change</v>
      </c>
    </row>
    <row r="36" spans="1:9">
      <c r="A36" s="20" t="s">
        <v>38</v>
      </c>
      <c r="B36" s="21"/>
      <c r="C36" s="22"/>
      <c r="D36" s="21"/>
      <c r="E36" s="21"/>
      <c r="F36" s="54">
        <f>+G36</f>
        <v>14264</v>
      </c>
      <c r="G36" s="54">
        <f>3650+10614</f>
        <v>14264</v>
      </c>
      <c r="H36" s="54">
        <f>3501+12642+1</f>
        <v>16144</v>
      </c>
      <c r="I36" s="55"/>
    </row>
    <row r="37" spans="1:9">
      <c r="A37" s="56" t="s">
        <v>39</v>
      </c>
      <c r="B37" s="57"/>
      <c r="C37" s="58"/>
      <c r="D37" s="57"/>
      <c r="E37" s="57"/>
      <c r="F37" s="59">
        <f>+G37</f>
        <v>30259</v>
      </c>
      <c r="G37" s="59">
        <f>800+500+13800+3000+3375+1500+2759+1000+400+700+925+1500</f>
        <v>30259</v>
      </c>
      <c r="H37" s="59">
        <f>800+500+13800+3000+3375+1500+2759+1000+400+700+925+1500</f>
        <v>30259</v>
      </c>
      <c r="I37" s="60" t="s">
        <v>40</v>
      </c>
    </row>
    <row r="38" spans="1:9">
      <c r="A38" s="61" t="s">
        <v>41</v>
      </c>
      <c r="B38" s="62"/>
      <c r="C38" s="44"/>
      <c r="D38" s="45"/>
      <c r="E38" s="46"/>
      <c r="F38" s="63">
        <f>+G38</f>
        <v>188497</v>
      </c>
      <c r="G38" s="63">
        <f>102099+86398</f>
        <v>188497</v>
      </c>
      <c r="H38" s="63">
        <f>100670+48251+18950+8843</f>
        <v>176714</v>
      </c>
      <c r="I38" s="27" t="s">
        <v>42</v>
      </c>
    </row>
    <row r="39" spans="1:9">
      <c r="A39" s="15"/>
      <c r="B39" s="16"/>
      <c r="C39" s="40"/>
      <c r="D39" s="36"/>
      <c r="E39" s="37"/>
      <c r="F39" s="17">
        <f>+F38-$H38</f>
        <v>11783</v>
      </c>
      <c r="G39" s="18">
        <f>+G38-$H38</f>
        <v>11783</v>
      </c>
      <c r="H39" s="41"/>
      <c r="I39" s="19"/>
    </row>
    <row r="40" spans="1:9" ht="16" thickBot="1">
      <c r="A40" s="28"/>
      <c r="B40" s="29"/>
      <c r="C40" s="30"/>
      <c r="D40" s="47"/>
      <c r="E40" s="48"/>
      <c r="F40" s="31">
        <f>+F39/$H38</f>
        <v>6.667836164650226E-2</v>
      </c>
      <c r="G40" s="31">
        <f>+G39/$H38</f>
        <v>6.667836164650226E-2</v>
      </c>
      <c r="H40" s="29"/>
      <c r="I40" s="32"/>
    </row>
    <row r="41" spans="1:9" ht="16" thickBot="1"/>
    <row r="42" spans="1:9" ht="18">
      <c r="A42" s="5" t="s">
        <v>43</v>
      </c>
      <c r="B42" s="6"/>
      <c r="C42" s="6"/>
      <c r="D42" s="6"/>
      <c r="E42" s="6"/>
      <c r="F42" s="64">
        <f>+F6+F9+F12+F18+F21+F24+F27+F30+F36+F37+F38</f>
        <v>342612.4</v>
      </c>
      <c r="G42" s="64">
        <f>+G6+G9+G12+G18+G21+G24+G27+G30+G36+G37+G38</f>
        <v>342611.7</v>
      </c>
      <c r="H42" s="64">
        <f t="shared" ref="H42" si="2">+H6+H9+H12+H18+H21+H24+H27+H30+H36+H37+H38</f>
        <v>331619.40000000002</v>
      </c>
      <c r="I42" s="9"/>
    </row>
    <row r="43" spans="1:9" ht="18.5" thickBot="1">
      <c r="A43" s="52"/>
      <c r="B43" s="53"/>
      <c r="C43" s="53"/>
      <c r="D43" s="53"/>
      <c r="E43" s="53"/>
      <c r="F43" s="13"/>
      <c r="G43" s="13"/>
      <c r="H43" s="13"/>
      <c r="I43" s="14"/>
    </row>
    <row r="45" spans="1:9">
      <c r="F45" s="65"/>
      <c r="G45" s="66"/>
      <c r="H45" s="65"/>
    </row>
  </sheetData>
  <mergeCells count="33">
    <mergeCell ref="A38:B38"/>
    <mergeCell ref="I38:I40"/>
    <mergeCell ref="A42:E43"/>
    <mergeCell ref="F42:F43"/>
    <mergeCell ref="G42:G43"/>
    <mergeCell ref="H42:H43"/>
    <mergeCell ref="I21:I23"/>
    <mergeCell ref="I24:I26"/>
    <mergeCell ref="I27:I29"/>
    <mergeCell ref="I30:I32"/>
    <mergeCell ref="A34:E35"/>
    <mergeCell ref="F34:F35"/>
    <mergeCell ref="G34:G35"/>
    <mergeCell ref="H34:H35"/>
    <mergeCell ref="A16:D16"/>
    <mergeCell ref="F16:F17"/>
    <mergeCell ref="G16:G17"/>
    <mergeCell ref="H16:H17"/>
    <mergeCell ref="D17:E17"/>
    <mergeCell ref="I18:I20"/>
    <mergeCell ref="D6:E8"/>
    <mergeCell ref="I6:I8"/>
    <mergeCell ref="D9:E11"/>
    <mergeCell ref="I9:I11"/>
    <mergeCell ref="D12:E14"/>
    <mergeCell ref="I12:I14"/>
    <mergeCell ref="A1:I1"/>
    <mergeCell ref="A2:I2"/>
    <mergeCell ref="G3:H3"/>
    <mergeCell ref="A4:D4"/>
    <mergeCell ref="F4:F5"/>
    <mergeCell ref="G4:G5"/>
    <mergeCell ref="H4:H5"/>
  </mergeCells>
  <printOptions horizontalCentered="1"/>
  <pageMargins left="0.2" right="0.2" top="0.25" bottom="0.25" header="0.3" footer="0.3"/>
  <pageSetup scale="6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 of Rates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2021-01-05T20:47:26Z</dcterms:created>
  <dcterms:modified xsi:type="dcterms:W3CDTF">2021-01-05T20:49:42Z</dcterms:modified>
</cp:coreProperties>
</file>